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Questa_cartella_di_lavoro" defaultThemeVersion="124226"/>
  <bookViews>
    <workbookView xWindow="480" yWindow="120" windowWidth="14235" windowHeight="9720"/>
  </bookViews>
  <sheets>
    <sheet name="IMU" sheetId="10" r:id="rId1"/>
    <sheet name="Addizionale IRPEF" sheetId="11" r:id="rId2"/>
    <sheet name="L746-2010" sheetId="8" r:id="rId3"/>
  </sheets>
  <definedNames>
    <definedName name="_IDX5943" localSheetId="2">'L746-2010'!$A$1</definedName>
  </definedNames>
  <calcPr calcId="145621" refMode="R1C1"/>
</workbook>
</file>

<file path=xl/calcChain.xml><?xml version="1.0" encoding="utf-8"?>
<calcChain xmlns="http://schemas.openxmlformats.org/spreadsheetml/2006/main">
  <c r="F8" i="11"/>
  <c r="F3"/>
  <c r="C2"/>
  <c r="G2"/>
  <c r="F21"/>
  <c r="F20"/>
  <c r="F15"/>
  <c r="F19"/>
  <c r="F14"/>
  <c r="F10"/>
  <c r="F18"/>
  <c r="F13"/>
  <c r="F9"/>
  <c r="F6"/>
  <c r="F17"/>
  <c r="F12"/>
  <c r="G7"/>
  <c r="F5"/>
  <c r="C16"/>
  <c r="C11"/>
  <c r="C7"/>
  <c r="C4"/>
  <c r="E22"/>
  <c r="B22"/>
  <c r="I18" i="10"/>
  <c r="I17"/>
  <c r="I16"/>
  <c r="I19"/>
  <c r="E4"/>
  <c r="E5"/>
  <c r="E6"/>
  <c r="E7"/>
  <c r="E8"/>
  <c r="E9"/>
  <c r="E10"/>
  <c r="E11"/>
  <c r="E12"/>
  <c r="E3"/>
  <c r="E2"/>
  <c r="E13"/>
  <c r="E21"/>
  <c r="J8"/>
  <c r="J9"/>
  <c r="I9"/>
  <c r="J10"/>
  <c r="J11"/>
  <c r="J12"/>
  <c r="I12"/>
  <c r="J7"/>
  <c r="J6"/>
  <c r="J5"/>
  <c r="J4"/>
  <c r="J3"/>
  <c r="J2"/>
  <c r="J13"/>
  <c r="J21"/>
  <c r="K4"/>
  <c r="I4"/>
  <c r="K5"/>
  <c r="I5"/>
  <c r="K6"/>
  <c r="I6"/>
  <c r="K7"/>
  <c r="I7"/>
  <c r="K8"/>
  <c r="I8"/>
  <c r="K9"/>
  <c r="K10"/>
  <c r="I10"/>
  <c r="K11"/>
  <c r="I11"/>
  <c r="K12"/>
  <c r="K3"/>
  <c r="I3"/>
  <c r="K2"/>
  <c r="H31" i="8"/>
  <c r="H30"/>
  <c r="D31"/>
  <c r="D30"/>
  <c r="H27"/>
  <c r="H26"/>
  <c r="H13"/>
  <c r="H14"/>
  <c r="H15"/>
  <c r="H16"/>
  <c r="H17"/>
  <c r="H18"/>
  <c r="H19"/>
  <c r="H20"/>
  <c r="H21"/>
  <c r="H22"/>
  <c r="H23"/>
  <c r="H24"/>
  <c r="H25"/>
  <c r="H28"/>
  <c r="H29"/>
  <c r="H12"/>
  <c r="F27"/>
  <c r="F26"/>
  <c r="D26"/>
  <c r="D27"/>
  <c r="H8"/>
  <c r="F13"/>
  <c r="F14"/>
  <c r="F15"/>
  <c r="F16"/>
  <c r="F17"/>
  <c r="F18"/>
  <c r="F19"/>
  <c r="F20"/>
  <c r="F21"/>
  <c r="F22"/>
  <c r="F23"/>
  <c r="F24"/>
  <c r="F25"/>
  <c r="F28"/>
  <c r="F29"/>
  <c r="F31"/>
  <c r="F12"/>
  <c r="H33"/>
  <c r="F33"/>
  <c r="C22" i="11"/>
  <c r="G16"/>
  <c r="G4"/>
  <c r="G11"/>
  <c r="G22"/>
  <c r="G24"/>
  <c r="K13" i="10"/>
  <c r="I2"/>
  <c r="I13"/>
  <c r="I21"/>
  <c r="K19"/>
  <c r="K21"/>
</calcChain>
</file>

<file path=xl/sharedStrings.xml><?xml version="1.0" encoding="utf-8"?>
<sst xmlns="http://schemas.openxmlformats.org/spreadsheetml/2006/main" count="94" uniqueCount="73">
  <si>
    <t>Ministero dell'Economia e delle Finanze</t>
  </si>
  <si>
    <t>FREQUENZA</t>
  </si>
  <si>
    <t>AMMONTARE</t>
  </si>
  <si>
    <t>fino a 1.000</t>
  </si>
  <si>
    <t>da 1.000 a 2.000</t>
  </si>
  <si>
    <t>da 2.000 a 3.000</t>
  </si>
  <si>
    <t>da 3.000 a 4.000</t>
  </si>
  <si>
    <t>da 4.000 a 5.000</t>
  </si>
  <si>
    <t>da 5.000 a 6.000</t>
  </si>
  <si>
    <t>da 6.000 a 7.500</t>
  </si>
  <si>
    <t>da 7.500 a 10.000</t>
  </si>
  <si>
    <t>da 10.000 a 15.000</t>
  </si>
  <si>
    <t>da 15.000 a 20.000</t>
  </si>
  <si>
    <t>da 40.000 a 50.000</t>
  </si>
  <si>
    <t>da 50.000 a 60.000</t>
  </si>
  <si>
    <t>da 60.000 a 70.000</t>
  </si>
  <si>
    <t>da 70.000 a 100.000</t>
  </si>
  <si>
    <t>oltre 100.000</t>
  </si>
  <si>
    <t>TOTALE</t>
  </si>
  <si>
    <t>CLASSI DI REDDITO 
COMPLESSIVO IN EURO</t>
  </si>
  <si>
    <t>Comune di: VERBANIA (VB)</t>
  </si>
  <si>
    <t>Ammontare espresso in euro</t>
  </si>
  <si>
    <t>REDDITO IMPONIBILE AI FINI
DELLE ADDIZIONALI ALL' IRPEF</t>
  </si>
  <si>
    <t>da 20.000 a 26.000</t>
  </si>
  <si>
    <t>da 26.000 a 33.500</t>
  </si>
  <si>
    <t>da 33.500 a 40.000</t>
  </si>
  <si>
    <t>Persone Fisiche - Anno d'imposta 2010</t>
  </si>
  <si>
    <t>add irpef</t>
  </si>
  <si>
    <t>STATO</t>
  </si>
  <si>
    <t>COMUNE</t>
  </si>
  <si>
    <t>IMU TOTALE</t>
  </si>
  <si>
    <t>IMU COMUNE</t>
  </si>
  <si>
    <t>IMU STATO</t>
  </si>
  <si>
    <t>Tot rendite</t>
  </si>
  <si>
    <t>moltipl ici</t>
  </si>
  <si>
    <t>aliquota ici</t>
  </si>
  <si>
    <t>gettito ici 2011</t>
  </si>
  <si>
    <t>moltipl IMU</t>
  </si>
  <si>
    <t>CALCOLO GETTITO ABITAZIONE PRINCIPALE (**)</t>
  </si>
  <si>
    <t>TOTALE RENDITE RIVALUTATE ICI ABIT. PRINCIPALE INCLUSE PERTINENZE ----&gt;</t>
  </si>
  <si>
    <t>N. ABITAZIONE STIMATE PER DETRAZIONE ---------------&gt;</t>
  </si>
  <si>
    <t>N. PERSONE NATE DAL 01/01/1985 -  27 ANNI ENTRO IL 31/12/2012 -----------&gt;</t>
  </si>
  <si>
    <t>A10 Uffici e studi privati</t>
  </si>
  <si>
    <t>B Colonie asili ospedali</t>
  </si>
  <si>
    <t>C1 Negozi bar ristoranti pizzerie botteghe</t>
  </si>
  <si>
    <t>C3 / C4 / C5 Laboratori stabilimenti balneari</t>
  </si>
  <si>
    <t>D5 Banche</t>
  </si>
  <si>
    <t>ALTRI D Alberghi e capannoni produttivi</t>
  </si>
  <si>
    <t>A e C Seconde case e pertinenze, escluse A10, pertinenze, abitazione principale (campo B20) e pertinenze usi gratuiti (B25)</t>
  </si>
  <si>
    <t>LOCATI</t>
  </si>
  <si>
    <t>COMODATI</t>
  </si>
  <si>
    <t>AREE FABBRICABILI</t>
  </si>
  <si>
    <t>D10 Rurali strumentali</t>
  </si>
  <si>
    <t>CATEGORIE CATASTALI</t>
  </si>
  <si>
    <t>ADDIZIONALE COMUNALE IRPEF - GIUNTA 24/04/2012</t>
  </si>
  <si>
    <t>Tot abit principale</t>
  </si>
  <si>
    <t>Totali generali</t>
  </si>
  <si>
    <t>totale</t>
  </si>
  <si>
    <t>da 15000 a 28000</t>
  </si>
  <si>
    <t>da 28000 a 55000</t>
  </si>
  <si>
    <t>da 55000 a 75000</t>
  </si>
  <si>
    <t>oltre 75000</t>
  </si>
  <si>
    <t>fino a  15000</t>
  </si>
  <si>
    <t>Num contribuenti</t>
  </si>
  <si>
    <t>ammontare complessivo</t>
  </si>
  <si>
    <t>suddivisione per scaglioni</t>
  </si>
  <si>
    <t>ammontare reddito suddiviso per scaglione</t>
  </si>
  <si>
    <t>Addizionale</t>
  </si>
  <si>
    <t>totale addizionale per scaglione</t>
  </si>
  <si>
    <t>%</t>
  </si>
  <si>
    <t>scaglioni IRPEF</t>
  </si>
  <si>
    <t>Bilancio 2011</t>
  </si>
  <si>
    <t>reddito tra 10000 e 15000</t>
  </si>
</sst>
</file>

<file path=xl/styles.xml><?xml version="1.0" encoding="utf-8"?>
<styleSheet xmlns="http://schemas.openxmlformats.org/spreadsheetml/2006/main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7">
    <font>
      <sz val="10"/>
      <name val="Arial"/>
    </font>
    <font>
      <sz val="10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65">
    <xf numFmtId="0" fontId="0" fillId="0" borderId="0" xfId="0"/>
    <xf numFmtId="0" fontId="4" fillId="0" borderId="0" xfId="2" applyFont="1"/>
    <xf numFmtId="0" fontId="5" fillId="0" borderId="0" xfId="2" applyFont="1"/>
    <xf numFmtId="0" fontId="2" fillId="0" borderId="0" xfId="2" applyFont="1"/>
    <xf numFmtId="3" fontId="2" fillId="0" borderId="1" xfId="2" applyNumberFormat="1" applyFont="1" applyBorder="1" applyAlignment="1">
      <alignment horizontal="right" wrapText="1"/>
    </xf>
    <xf numFmtId="3" fontId="2" fillId="0" borderId="2" xfId="2" applyNumberFormat="1" applyFont="1" applyBorder="1" applyAlignment="1">
      <alignment horizontal="right" wrapText="1"/>
    </xf>
    <xf numFmtId="0" fontId="2" fillId="0" borderId="3" xfId="2" applyFont="1" applyBorder="1" applyAlignment="1">
      <alignment horizontal="left"/>
    </xf>
    <xf numFmtId="3" fontId="4" fillId="0" borderId="4" xfId="2" applyNumberFormat="1" applyFont="1" applyBorder="1" applyAlignment="1">
      <alignment horizontal="right" wrapText="1"/>
    </xf>
    <xf numFmtId="3" fontId="4" fillId="0" borderId="0" xfId="2" applyNumberFormat="1" applyFont="1" applyBorder="1" applyAlignment="1">
      <alignment horizontal="right" wrapText="1"/>
    </xf>
    <xf numFmtId="0" fontId="4" fillId="0" borderId="5" xfId="2" applyFont="1" applyBorder="1" applyAlignment="1">
      <alignment horizontal="left"/>
    </xf>
    <xf numFmtId="0" fontId="4" fillId="0" borderId="6" xfId="2" applyFont="1" applyBorder="1" applyAlignment="1">
      <alignment horizontal="center" vertical="center" wrapText="1"/>
    </xf>
    <xf numFmtId="0" fontId="4" fillId="0" borderId="7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/>
    </xf>
    <xf numFmtId="0" fontId="2" fillId="0" borderId="9" xfId="2" applyFont="1" applyBorder="1" applyAlignment="1">
      <alignment horizontal="right" vertical="center" wrapText="1"/>
    </xf>
    <xf numFmtId="0" fontId="2" fillId="0" borderId="10" xfId="2" applyFont="1" applyBorder="1" applyAlignment="1">
      <alignment horizontal="right" vertical="center" wrapText="1"/>
    </xf>
    <xf numFmtId="0" fontId="4" fillId="0" borderId="2" xfId="2" applyFont="1" applyBorder="1"/>
    <xf numFmtId="0" fontId="3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0" fontId="5" fillId="0" borderId="0" xfId="2" applyFont="1" applyAlignment="1">
      <alignment vertical="top"/>
    </xf>
    <xf numFmtId="0" fontId="5" fillId="0" borderId="0" xfId="2" applyFont="1" applyAlignment="1">
      <alignment horizontal="left" vertical="top" wrapText="1"/>
    </xf>
    <xf numFmtId="0" fontId="2" fillId="0" borderId="0" xfId="2" applyFont="1" applyAlignment="1">
      <alignment horizontal="center" vertical="top"/>
    </xf>
    <xf numFmtId="41" fontId="4" fillId="0" borderId="0" xfId="1" applyNumberFormat="1" applyFont="1"/>
    <xf numFmtId="3" fontId="2" fillId="0" borderId="0" xfId="2" applyNumberFormat="1" applyFont="1"/>
    <xf numFmtId="0" fontId="4" fillId="0" borderId="0" xfId="2" applyFont="1" applyBorder="1"/>
    <xf numFmtId="0" fontId="2" fillId="0" borderId="0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right" vertical="center" wrapText="1"/>
    </xf>
    <xf numFmtId="0" fontId="4" fillId="0" borderId="0" xfId="2" applyFont="1" applyBorder="1" applyAlignment="1">
      <alignment horizontal="center" vertical="center" wrapText="1"/>
    </xf>
    <xf numFmtId="3" fontId="2" fillId="0" borderId="0" xfId="2" applyNumberFormat="1" applyFont="1" applyBorder="1" applyAlignment="1">
      <alignment horizontal="right" wrapText="1"/>
    </xf>
    <xf numFmtId="0" fontId="1" fillId="0" borderId="0" xfId="0" applyFont="1"/>
    <xf numFmtId="0" fontId="0" fillId="0" borderId="11" xfId="0" applyBorder="1"/>
    <xf numFmtId="0" fontId="0" fillId="0" borderId="0" xfId="0" applyBorder="1"/>
    <xf numFmtId="2" fontId="0" fillId="0" borderId="11" xfId="0" applyNumberFormat="1" applyBorder="1"/>
    <xf numFmtId="0" fontId="6" fillId="0" borderId="0" xfId="0" applyFont="1"/>
    <xf numFmtId="3" fontId="0" fillId="0" borderId="11" xfId="0" applyNumberFormat="1" applyBorder="1"/>
    <xf numFmtId="3" fontId="6" fillId="0" borderId="0" xfId="0" applyNumberFormat="1" applyFont="1"/>
    <xf numFmtId="3" fontId="1" fillId="0" borderId="0" xfId="0" applyNumberFormat="1" applyFont="1"/>
    <xf numFmtId="3" fontId="1" fillId="0" borderId="11" xfId="0" applyNumberFormat="1" applyFont="1" applyBorder="1"/>
    <xf numFmtId="0" fontId="1" fillId="0" borderId="0" xfId="0" applyFont="1" applyBorder="1"/>
    <xf numFmtId="0" fontId="6" fillId="0" borderId="0" xfId="0" applyFont="1" applyBorder="1"/>
    <xf numFmtId="3" fontId="6" fillId="0" borderId="0" xfId="0" applyNumberFormat="1" applyFont="1" applyBorder="1"/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/>
    <xf numFmtId="164" fontId="0" fillId="0" borderId="11" xfId="1" applyNumberFormat="1" applyFont="1" applyBorder="1"/>
    <xf numFmtId="164" fontId="6" fillId="0" borderId="11" xfId="1" applyNumberFormat="1" applyFont="1" applyBorder="1"/>
    <xf numFmtId="164" fontId="1" fillId="0" borderId="11" xfId="1" applyNumberFormat="1" applyFont="1" applyBorder="1"/>
    <xf numFmtId="0" fontId="1" fillId="0" borderId="11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Alignment="1">
      <alignment vertical="center" wrapText="1"/>
    </xf>
    <xf numFmtId="0" fontId="0" fillId="0" borderId="11" xfId="0" applyBorder="1" applyAlignment="1">
      <alignment vertical="center"/>
    </xf>
    <xf numFmtId="2" fontId="0" fillId="0" borderId="11" xfId="0" applyNumberFormat="1" applyBorder="1" applyAlignment="1">
      <alignment vertical="center"/>
    </xf>
    <xf numFmtId="3" fontId="0" fillId="0" borderId="11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wrapText="1"/>
    </xf>
    <xf numFmtId="0" fontId="1" fillId="0" borderId="0" xfId="0" applyFont="1" applyBorder="1" applyAlignment="1">
      <alignment wrapText="1"/>
    </xf>
    <xf numFmtId="43" fontId="0" fillId="0" borderId="11" xfId="1" applyNumberFormat="1" applyFont="1" applyBorder="1"/>
    <xf numFmtId="0" fontId="2" fillId="0" borderId="12" xfId="2" applyFont="1" applyBorder="1" applyAlignment="1">
      <alignment horizontal="center" vertical="center" wrapText="1"/>
    </xf>
    <xf numFmtId="0" fontId="2" fillId="0" borderId="13" xfId="2" applyFont="1" applyBorder="1" applyAlignment="1">
      <alignment horizontal="center" vertical="center"/>
    </xf>
    <xf numFmtId="0" fontId="2" fillId="0" borderId="14" xfId="2" applyFont="1" applyBorder="1" applyAlignment="1">
      <alignment horizontal="center" vertical="center" wrapText="1"/>
    </xf>
    <xf numFmtId="0" fontId="2" fillId="0" borderId="15" xfId="2" applyFont="1" applyBorder="1" applyAlignment="1">
      <alignment horizontal="center" vertical="center" wrapText="1"/>
    </xf>
    <xf numFmtId="0" fontId="2" fillId="0" borderId="0" xfId="2" applyFont="1" applyAlignment="1">
      <alignment horizontal="center" vertical="top" wrapText="1"/>
    </xf>
    <xf numFmtId="0" fontId="2" fillId="0" borderId="0" xfId="2" applyFont="1" applyAlignment="1">
      <alignment horizontal="center" vertical="top"/>
    </xf>
    <xf numFmtId="0" fontId="3" fillId="0" borderId="0" xfId="2" applyFont="1" applyAlignment="1">
      <alignment horizontal="center" vertical="top" wrapText="1"/>
    </xf>
    <xf numFmtId="0" fontId="3" fillId="0" borderId="0" xfId="2" applyFont="1" applyAlignment="1">
      <alignment horizontal="center" vertical="top"/>
    </xf>
  </cellXfs>
  <cellStyles count="3">
    <cellStyle name="Migliaia" xfId="1" builtinId="3"/>
    <cellStyle name="Normale" xfId="0" builtinId="0"/>
    <cellStyle name="Normale 2" xfId="2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tabSelected="1" workbookViewId="0">
      <selection activeCell="J17" sqref="J17"/>
    </sheetView>
  </sheetViews>
  <sheetFormatPr defaultRowHeight="12.75"/>
  <cols>
    <col min="1" max="1" width="45.7109375" customWidth="1"/>
    <col min="2" max="2" width="13.5703125" bestFit="1" customWidth="1"/>
    <col min="3" max="3" width="12.7109375" bestFit="1" customWidth="1"/>
    <col min="4" max="4" width="14.85546875" customWidth="1"/>
    <col min="5" max="5" width="13.28515625" bestFit="1" customWidth="1"/>
    <col min="6" max="6" width="12" customWidth="1"/>
    <col min="7" max="7" width="13.140625" bestFit="1" customWidth="1"/>
    <col min="8" max="8" width="16.28515625" customWidth="1"/>
    <col min="9" max="10" width="13.5703125" bestFit="1" customWidth="1"/>
    <col min="11" max="11" width="11.42578125" bestFit="1" customWidth="1"/>
    <col min="12" max="13" width="10.140625" bestFit="1" customWidth="1"/>
    <col min="14" max="14" width="11.7109375" bestFit="1" customWidth="1"/>
    <col min="15" max="15" width="10.140625" bestFit="1" customWidth="1"/>
    <col min="16" max="16" width="11.7109375" bestFit="1" customWidth="1"/>
  </cols>
  <sheetData>
    <row r="1" spans="1:11">
      <c r="A1" t="s">
        <v>53</v>
      </c>
      <c r="B1" s="28" t="s">
        <v>33</v>
      </c>
      <c r="C1" s="28" t="s">
        <v>34</v>
      </c>
      <c r="D1" s="28" t="s">
        <v>35</v>
      </c>
      <c r="E1" s="28" t="s">
        <v>36</v>
      </c>
      <c r="F1" s="28" t="s">
        <v>37</v>
      </c>
      <c r="G1" s="28" t="s">
        <v>32</v>
      </c>
      <c r="H1" s="28" t="s">
        <v>31</v>
      </c>
      <c r="I1" s="28" t="s">
        <v>30</v>
      </c>
      <c r="J1" t="s">
        <v>28</v>
      </c>
      <c r="K1" t="s">
        <v>29</v>
      </c>
    </row>
    <row r="2" spans="1:11">
      <c r="A2" t="s">
        <v>42</v>
      </c>
      <c r="B2" s="29">
        <v>515199.78</v>
      </c>
      <c r="C2" s="29">
        <v>50</v>
      </c>
      <c r="D2" s="29">
        <v>0.65</v>
      </c>
      <c r="E2" s="31">
        <f>B2*C2*D2/100</f>
        <v>167439.92850000001</v>
      </c>
      <c r="F2" s="29">
        <v>80</v>
      </c>
      <c r="G2" s="29">
        <v>0.38</v>
      </c>
      <c r="H2" s="29">
        <v>0.64</v>
      </c>
      <c r="I2" s="33">
        <f>J2+K2</f>
        <v>420403.02048000006</v>
      </c>
      <c r="J2" s="33">
        <f t="shared" ref="J2:J12" si="0">B2*F2*G2/100</f>
        <v>156620.73312000002</v>
      </c>
      <c r="K2" s="33">
        <f>B2*F2*H2/100</f>
        <v>263782.28736000007</v>
      </c>
    </row>
    <row r="3" spans="1:11">
      <c r="A3" t="s">
        <v>43</v>
      </c>
      <c r="B3" s="29">
        <v>232463.59</v>
      </c>
      <c r="C3" s="29">
        <v>140</v>
      </c>
      <c r="D3" s="29">
        <v>0.65</v>
      </c>
      <c r="E3" s="31">
        <f>B3*C3*D3/100</f>
        <v>211541.86689999996</v>
      </c>
      <c r="F3" s="29">
        <v>140</v>
      </c>
      <c r="G3" s="29">
        <v>0.38</v>
      </c>
      <c r="H3" s="29">
        <v>0.64</v>
      </c>
      <c r="I3" s="33">
        <f t="shared" ref="I3:I12" si="1">J3+K3</f>
        <v>331958.00652</v>
      </c>
      <c r="J3" s="33">
        <f t="shared" si="0"/>
        <v>123670.62987999999</v>
      </c>
      <c r="K3" s="33">
        <f>B3*F3*H3/100</f>
        <v>208287.37664</v>
      </c>
    </row>
    <row r="4" spans="1:11">
      <c r="A4" t="s">
        <v>44</v>
      </c>
      <c r="B4" s="29">
        <v>1634774.51</v>
      </c>
      <c r="C4" s="29">
        <v>34</v>
      </c>
      <c r="D4" s="29">
        <v>0.65</v>
      </c>
      <c r="E4" s="31">
        <f t="shared" ref="E4:E12" si="2">B4*C4*D4/100</f>
        <v>361285.16671000002</v>
      </c>
      <c r="F4" s="29">
        <v>55</v>
      </c>
      <c r="G4" s="29">
        <v>0.38</v>
      </c>
      <c r="H4" s="29">
        <v>0.64</v>
      </c>
      <c r="I4" s="33">
        <f t="shared" si="1"/>
        <v>917108.50010999991</v>
      </c>
      <c r="J4" s="33">
        <f t="shared" si="0"/>
        <v>341667.87258999998</v>
      </c>
      <c r="K4" s="33">
        <f t="shared" ref="K4:K12" si="3">B4*F4*H4/100</f>
        <v>575440.62751999998</v>
      </c>
    </row>
    <row r="5" spans="1:11">
      <c r="A5" t="s">
        <v>45</v>
      </c>
      <c r="B5" s="29">
        <v>63114.91</v>
      </c>
      <c r="C5" s="29">
        <v>100</v>
      </c>
      <c r="D5" s="29">
        <v>0.65</v>
      </c>
      <c r="E5" s="31">
        <f t="shared" si="2"/>
        <v>41024.691500000001</v>
      </c>
      <c r="F5" s="29">
        <v>140</v>
      </c>
      <c r="G5" s="29">
        <v>0.38</v>
      </c>
      <c r="H5" s="29">
        <v>0.64</v>
      </c>
      <c r="I5" s="33">
        <f t="shared" si="1"/>
        <v>90128.091480000003</v>
      </c>
      <c r="J5" s="33">
        <f t="shared" si="0"/>
        <v>33577.132120000002</v>
      </c>
      <c r="K5" s="33">
        <f t="shared" si="3"/>
        <v>56550.959360000008</v>
      </c>
    </row>
    <row r="6" spans="1:11">
      <c r="A6" t="s">
        <v>46</v>
      </c>
      <c r="B6" s="29">
        <v>275228.40000000002</v>
      </c>
      <c r="C6" s="29">
        <v>50</v>
      </c>
      <c r="D6" s="29">
        <v>0.65</v>
      </c>
      <c r="E6" s="31">
        <f t="shared" si="2"/>
        <v>89449.230000000025</v>
      </c>
      <c r="F6" s="29">
        <v>80</v>
      </c>
      <c r="G6" s="29">
        <v>0.38</v>
      </c>
      <c r="H6" s="29">
        <v>0.67</v>
      </c>
      <c r="I6" s="33">
        <f t="shared" si="1"/>
        <v>231191.85600000003</v>
      </c>
      <c r="J6" s="33">
        <f t="shared" si="0"/>
        <v>83669.433600000004</v>
      </c>
      <c r="K6" s="33">
        <f t="shared" si="3"/>
        <v>147522.42240000001</v>
      </c>
    </row>
    <row r="7" spans="1:11">
      <c r="A7" t="s">
        <v>47</v>
      </c>
      <c r="B7" s="29">
        <v>4178930.47</v>
      </c>
      <c r="C7" s="29">
        <v>50</v>
      </c>
      <c r="D7" s="29">
        <v>0.65</v>
      </c>
      <c r="E7" s="31">
        <f t="shared" si="2"/>
        <v>1358152.4027500001</v>
      </c>
      <c r="F7" s="29">
        <v>60</v>
      </c>
      <c r="G7" s="29">
        <v>0.38</v>
      </c>
      <c r="H7" s="29">
        <v>0.64</v>
      </c>
      <c r="I7" s="33">
        <f t="shared" si="1"/>
        <v>2557505.4476399999</v>
      </c>
      <c r="J7" s="33">
        <f t="shared" si="0"/>
        <v>952796.14716000005</v>
      </c>
      <c r="K7" s="33">
        <f t="shared" si="3"/>
        <v>1604709.30048</v>
      </c>
    </row>
    <row r="8" spans="1:11" s="53" customFormat="1" ht="38.25">
      <c r="A8" s="49" t="s">
        <v>48</v>
      </c>
      <c r="B8" s="50">
        <v>439802.7</v>
      </c>
      <c r="C8" s="50">
        <v>75</v>
      </c>
      <c r="D8" s="50">
        <v>0.55000000000000004</v>
      </c>
      <c r="E8" s="51">
        <f t="shared" si="2"/>
        <v>181418.61374999999</v>
      </c>
      <c r="F8" s="50">
        <v>160</v>
      </c>
      <c r="G8" s="50">
        <v>0.38</v>
      </c>
      <c r="H8" s="50">
        <v>0.56999999999999995</v>
      </c>
      <c r="I8" s="52">
        <f t="shared" si="1"/>
        <v>668500.10399999993</v>
      </c>
      <c r="J8" s="52">
        <f t="shared" si="0"/>
        <v>267400.0416</v>
      </c>
      <c r="K8" s="52">
        <f t="shared" si="3"/>
        <v>401100.06239999994</v>
      </c>
    </row>
    <row r="9" spans="1:11">
      <c r="A9" t="s">
        <v>49</v>
      </c>
      <c r="B9" s="29">
        <v>2583974.29</v>
      </c>
      <c r="C9" s="29">
        <v>100</v>
      </c>
      <c r="D9" s="29">
        <v>0.65</v>
      </c>
      <c r="E9" s="31">
        <f t="shared" si="2"/>
        <v>1679583.2885</v>
      </c>
      <c r="F9" s="29">
        <v>160</v>
      </c>
      <c r="G9" s="29">
        <v>0.38</v>
      </c>
      <c r="H9" s="29">
        <v>0.67</v>
      </c>
      <c r="I9" s="33">
        <f t="shared" si="1"/>
        <v>4341076.8071999997</v>
      </c>
      <c r="J9" s="33">
        <f t="shared" si="0"/>
        <v>1571056.3683199999</v>
      </c>
      <c r="K9" s="33">
        <f t="shared" si="3"/>
        <v>2770020.4388800003</v>
      </c>
    </row>
    <row r="10" spans="1:11">
      <c r="A10" t="s">
        <v>50</v>
      </c>
      <c r="B10" s="29">
        <v>440340.12</v>
      </c>
      <c r="C10" s="29"/>
      <c r="D10" s="29"/>
      <c r="E10" s="31">
        <f t="shared" si="2"/>
        <v>0</v>
      </c>
      <c r="F10" s="29">
        <v>160</v>
      </c>
      <c r="G10" s="29">
        <v>0.38</v>
      </c>
      <c r="H10" s="29">
        <v>0.64</v>
      </c>
      <c r="I10" s="33">
        <f t="shared" si="1"/>
        <v>718635.07584000006</v>
      </c>
      <c r="J10" s="33">
        <f t="shared" si="0"/>
        <v>267726.79295999999</v>
      </c>
      <c r="K10" s="33">
        <f t="shared" si="3"/>
        <v>450908.28288000001</v>
      </c>
    </row>
    <row r="11" spans="1:11">
      <c r="A11" t="s">
        <v>51</v>
      </c>
      <c r="B11" s="29">
        <v>36900000</v>
      </c>
      <c r="C11" s="29">
        <v>1</v>
      </c>
      <c r="D11" s="29">
        <v>0.65</v>
      </c>
      <c r="E11" s="31">
        <f t="shared" si="2"/>
        <v>239850</v>
      </c>
      <c r="F11" s="29">
        <v>1</v>
      </c>
      <c r="G11" s="29">
        <v>0.38</v>
      </c>
      <c r="H11" s="29">
        <v>0.64</v>
      </c>
      <c r="I11" s="33">
        <f t="shared" si="1"/>
        <v>376380</v>
      </c>
      <c r="J11" s="33">
        <f t="shared" si="0"/>
        <v>140220</v>
      </c>
      <c r="K11" s="33">
        <f t="shared" si="3"/>
        <v>236160</v>
      </c>
    </row>
    <row r="12" spans="1:11">
      <c r="A12" t="s">
        <v>52</v>
      </c>
      <c r="B12" s="29">
        <v>78619.8</v>
      </c>
      <c r="C12" s="29">
        <v>50</v>
      </c>
      <c r="D12" s="29">
        <v>0</v>
      </c>
      <c r="E12" s="31">
        <f t="shared" si="2"/>
        <v>0</v>
      </c>
      <c r="F12" s="29">
        <v>60</v>
      </c>
      <c r="G12" s="29">
        <v>0</v>
      </c>
      <c r="H12" s="29">
        <v>0.2</v>
      </c>
      <c r="I12" s="33">
        <f t="shared" si="1"/>
        <v>9434.3760000000002</v>
      </c>
      <c r="J12" s="33">
        <f t="shared" si="0"/>
        <v>0</v>
      </c>
      <c r="K12" s="33">
        <f t="shared" si="3"/>
        <v>9434.3760000000002</v>
      </c>
    </row>
    <row r="13" spans="1:11" s="32" customFormat="1" ht="15.75">
      <c r="E13" s="34">
        <f>SUM(E2:E12)</f>
        <v>4329745.1886100005</v>
      </c>
      <c r="I13" s="34">
        <f>SUM(I2:I12)</f>
        <v>10662321.28527</v>
      </c>
      <c r="J13" s="34">
        <f>SUM(J2:J12)</f>
        <v>3938405.1513499999</v>
      </c>
      <c r="K13" s="34">
        <f>SUM(K2:K12)</f>
        <v>6723916.1339200009</v>
      </c>
    </row>
    <row r="14" spans="1:11">
      <c r="A14" s="30"/>
      <c r="B14" s="30"/>
      <c r="C14" s="30"/>
      <c r="D14" s="30"/>
      <c r="E14" s="30"/>
      <c r="F14" s="30"/>
      <c r="G14" s="30"/>
      <c r="H14" s="30"/>
      <c r="I14" s="30"/>
      <c r="J14" s="30"/>
    </row>
    <row r="15" spans="1:11">
      <c r="A15" s="54" t="s">
        <v>38</v>
      </c>
      <c r="D15" s="30"/>
      <c r="E15" s="30"/>
      <c r="F15" s="30"/>
      <c r="G15" s="30"/>
      <c r="H15" s="30"/>
      <c r="I15" s="30"/>
      <c r="J15" s="30"/>
    </row>
    <row r="16" spans="1:11" ht="25.5">
      <c r="A16" s="54" t="s">
        <v>39</v>
      </c>
      <c r="B16" s="36">
        <v>4771159.7300000004</v>
      </c>
      <c r="C16" s="36"/>
      <c r="D16" s="36"/>
      <c r="E16" s="36">
        <v>1740000</v>
      </c>
      <c r="F16" s="36">
        <v>160</v>
      </c>
      <c r="G16" s="29"/>
      <c r="H16" s="29">
        <v>0.48</v>
      </c>
      <c r="I16" s="36">
        <f>B16*F16*H16/100</f>
        <v>3664250.67264</v>
      </c>
      <c r="J16" s="30"/>
      <c r="K16" s="30"/>
    </row>
    <row r="17" spans="1:11" ht="25.5">
      <c r="A17" s="54" t="s">
        <v>40</v>
      </c>
      <c r="B17" s="36">
        <v>8297</v>
      </c>
      <c r="C17" s="36">
        <v>200</v>
      </c>
      <c r="D17" s="36"/>
      <c r="E17" s="36"/>
      <c r="F17" s="36"/>
      <c r="G17" s="29"/>
      <c r="H17" s="29"/>
      <c r="I17" s="36">
        <f>B17*C17</f>
        <v>1659400</v>
      </c>
      <c r="J17" s="30"/>
      <c r="K17" s="30"/>
    </row>
    <row r="18" spans="1:11" ht="25.5">
      <c r="A18" s="55" t="s">
        <v>41</v>
      </c>
      <c r="B18" s="36">
        <v>3087</v>
      </c>
      <c r="C18" s="36">
        <v>50</v>
      </c>
      <c r="D18" s="36"/>
      <c r="E18" s="36"/>
      <c r="F18" s="36"/>
      <c r="G18" s="29"/>
      <c r="H18" s="29"/>
      <c r="I18" s="36">
        <f>B18*C18</f>
        <v>154350</v>
      </c>
      <c r="J18" s="30"/>
      <c r="K18" s="30"/>
    </row>
    <row r="19" spans="1:11" ht="15.75">
      <c r="A19" s="37"/>
      <c r="B19" s="35"/>
      <c r="C19" s="35"/>
      <c r="D19" s="35"/>
      <c r="E19" s="35"/>
      <c r="F19" s="35"/>
      <c r="G19" s="30"/>
      <c r="H19" s="37" t="s">
        <v>55</v>
      </c>
      <c r="I19" s="39">
        <f>I16-I17-I18</f>
        <v>1850500.67264</v>
      </c>
      <c r="J19" s="30"/>
      <c r="K19" s="39">
        <f>I19</f>
        <v>1850500.67264</v>
      </c>
    </row>
    <row r="20" spans="1:11">
      <c r="A20" s="30"/>
      <c r="B20" s="30"/>
      <c r="C20" s="30"/>
      <c r="D20" s="30"/>
      <c r="E20" s="30"/>
      <c r="F20" s="30"/>
      <c r="G20" s="30"/>
      <c r="H20" s="30"/>
      <c r="I20" s="30"/>
      <c r="J20" s="30"/>
    </row>
    <row r="21" spans="1:11" ht="15.75">
      <c r="A21" s="30"/>
      <c r="B21" s="30"/>
      <c r="C21" s="30"/>
      <c r="D21" s="38" t="s">
        <v>18</v>
      </c>
      <c r="E21" s="39">
        <f>E13+E16</f>
        <v>6069745.1886100005</v>
      </c>
      <c r="F21" s="38"/>
      <c r="G21" s="38"/>
      <c r="H21" s="38" t="s">
        <v>56</v>
      </c>
      <c r="I21" s="39">
        <f>I19+I13</f>
        <v>12512821.957909999</v>
      </c>
      <c r="J21" s="39">
        <f>J13</f>
        <v>3938405.1513499999</v>
      </c>
      <c r="K21" s="34">
        <f>K13+K19</f>
        <v>8574416.8065600004</v>
      </c>
    </row>
    <row r="22" spans="1:11">
      <c r="A22" s="30"/>
      <c r="B22" s="30"/>
      <c r="C22" s="30"/>
      <c r="D22" s="30"/>
      <c r="E22" s="30"/>
      <c r="F22" s="30"/>
      <c r="G22" s="30"/>
      <c r="H22" s="30"/>
      <c r="I22" s="30"/>
      <c r="J22" s="30"/>
    </row>
  </sheetData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3"/>
  <sheetViews>
    <sheetView workbookViewId="0">
      <selection activeCell="F3" sqref="F3"/>
    </sheetView>
  </sheetViews>
  <sheetFormatPr defaultRowHeight="12.75"/>
  <cols>
    <col min="1" max="1" width="26.140625" customWidth="1"/>
    <col min="2" max="2" width="11.5703125" bestFit="1" customWidth="1"/>
    <col min="3" max="3" width="15" bestFit="1" customWidth="1"/>
    <col min="4" max="4" width="15.85546875" bestFit="1" customWidth="1"/>
    <col min="5" max="5" width="12.7109375" bestFit="1" customWidth="1"/>
    <col min="6" max="6" width="13.85546875" bestFit="1" customWidth="1"/>
    <col min="7" max="7" width="12.85546875" bestFit="1" customWidth="1"/>
  </cols>
  <sheetData>
    <row r="1" spans="1:7" s="40" customFormat="1" ht="51">
      <c r="A1" s="41" t="s">
        <v>54</v>
      </c>
      <c r="B1" s="42" t="s">
        <v>63</v>
      </c>
      <c r="C1" s="42" t="s">
        <v>64</v>
      </c>
      <c r="D1" s="42" t="s">
        <v>65</v>
      </c>
      <c r="E1" s="42" t="s">
        <v>66</v>
      </c>
      <c r="F1" s="42" t="s">
        <v>67</v>
      </c>
      <c r="G1" s="42" t="s">
        <v>68</v>
      </c>
    </row>
    <row r="2" spans="1:7">
      <c r="A2" s="43" t="s">
        <v>62</v>
      </c>
      <c r="B2" s="44">
        <v>3287</v>
      </c>
      <c r="C2" s="44">
        <f>E3</f>
        <v>40821168</v>
      </c>
      <c r="D2" s="29"/>
      <c r="E2" s="44"/>
      <c r="F2" s="44"/>
      <c r="G2" s="44">
        <f>F3</f>
        <v>102052.92</v>
      </c>
    </row>
    <row r="3" spans="1:7">
      <c r="A3" s="29"/>
      <c r="B3" s="44"/>
      <c r="C3" s="44"/>
      <c r="D3" s="43" t="s">
        <v>62</v>
      </c>
      <c r="E3" s="44">
        <v>40821168</v>
      </c>
      <c r="F3" s="56">
        <f>E3*B33/100</f>
        <v>102052.92</v>
      </c>
      <c r="G3" s="44"/>
    </row>
    <row r="4" spans="1:7">
      <c r="A4" s="43" t="s">
        <v>58</v>
      </c>
      <c r="B4" s="44">
        <v>7625</v>
      </c>
      <c r="C4" s="44">
        <f>E5+E6</f>
        <v>147907946</v>
      </c>
      <c r="D4" s="29"/>
      <c r="E4" s="44"/>
      <c r="F4" s="44"/>
      <c r="G4" s="44">
        <f>SUM(F5:F6)</f>
        <v>505460.75699999998</v>
      </c>
    </row>
    <row r="5" spans="1:7">
      <c r="A5" s="43"/>
      <c r="B5" s="44"/>
      <c r="C5" s="44"/>
      <c r="D5" s="43" t="s">
        <v>62</v>
      </c>
      <c r="E5" s="44">
        <v>114375000</v>
      </c>
      <c r="F5" s="44">
        <f>E5*B27/100</f>
        <v>354562.5</v>
      </c>
      <c r="G5" s="44"/>
    </row>
    <row r="6" spans="1:7">
      <c r="A6" s="29"/>
      <c r="B6" s="44"/>
      <c r="C6" s="44"/>
      <c r="D6" s="43" t="s">
        <v>58</v>
      </c>
      <c r="E6" s="44">
        <v>33532946</v>
      </c>
      <c r="F6" s="44">
        <f>E6*$B$28/100</f>
        <v>150898.25700000001</v>
      </c>
      <c r="G6" s="44"/>
    </row>
    <row r="7" spans="1:7">
      <c r="A7" s="43" t="s">
        <v>59</v>
      </c>
      <c r="B7" s="44">
        <v>3872</v>
      </c>
      <c r="C7" s="44">
        <f>SUM(E8:E10)</f>
        <v>129112285</v>
      </c>
      <c r="D7" s="29"/>
      <c r="E7" s="44"/>
      <c r="F7" s="44"/>
      <c r="G7" s="44">
        <f>SUM(F8:F10)</f>
        <v>551433.995</v>
      </c>
    </row>
    <row r="8" spans="1:7">
      <c r="A8" s="29"/>
      <c r="B8" s="44"/>
      <c r="C8" s="44"/>
      <c r="D8" s="43" t="s">
        <v>62</v>
      </c>
      <c r="E8" s="44">
        <v>58080000</v>
      </c>
      <c r="F8" s="44">
        <f>E8*$B$27/100</f>
        <v>180048</v>
      </c>
      <c r="G8" s="44"/>
    </row>
    <row r="9" spans="1:7">
      <c r="A9" s="29"/>
      <c r="B9" s="44"/>
      <c r="C9" s="44"/>
      <c r="D9" s="43" t="s">
        <v>58</v>
      </c>
      <c r="E9" s="44">
        <v>50336000</v>
      </c>
      <c r="F9" s="44">
        <f>E9*$B$28/100</f>
        <v>226512</v>
      </c>
      <c r="G9" s="44"/>
    </row>
    <row r="10" spans="1:7">
      <c r="A10" s="29"/>
      <c r="B10" s="44"/>
      <c r="C10" s="44"/>
      <c r="D10" s="43" t="s">
        <v>59</v>
      </c>
      <c r="E10" s="44">
        <v>20696285</v>
      </c>
      <c r="F10" s="44">
        <f>E10*$B$29/100</f>
        <v>144873.995</v>
      </c>
      <c r="G10" s="44"/>
    </row>
    <row r="11" spans="1:7">
      <c r="A11" s="43" t="s">
        <v>60</v>
      </c>
      <c r="B11" s="44">
        <v>171</v>
      </c>
      <c r="C11" s="44">
        <f>SUM(E12:E15)</f>
        <v>10492959</v>
      </c>
      <c r="D11" s="29"/>
      <c r="E11" s="44"/>
      <c r="F11" s="44"/>
      <c r="G11" s="44">
        <f>SUM(F12:F15)</f>
        <v>58868.876100000001</v>
      </c>
    </row>
    <row r="12" spans="1:7">
      <c r="A12" s="29"/>
      <c r="B12" s="44"/>
      <c r="C12" s="44"/>
      <c r="D12" s="43" t="s">
        <v>62</v>
      </c>
      <c r="E12" s="44">
        <v>2565000</v>
      </c>
      <c r="F12" s="44">
        <f>E12*$B$27/100</f>
        <v>7951.5</v>
      </c>
      <c r="G12" s="44"/>
    </row>
    <row r="13" spans="1:7">
      <c r="A13" s="29"/>
      <c r="B13" s="44"/>
      <c r="C13" s="44"/>
      <c r="D13" s="43" t="s">
        <v>58</v>
      </c>
      <c r="E13" s="44">
        <v>2223000</v>
      </c>
      <c r="F13" s="44">
        <f>E13*$B$28/100</f>
        <v>10003.5</v>
      </c>
      <c r="G13" s="44"/>
    </row>
    <row r="14" spans="1:7">
      <c r="A14" s="29"/>
      <c r="B14" s="44"/>
      <c r="C14" s="44"/>
      <c r="D14" s="43" t="s">
        <v>59</v>
      </c>
      <c r="E14" s="44">
        <v>4617000</v>
      </c>
      <c r="F14" s="44">
        <f>E14*$B$29/100</f>
        <v>32319</v>
      </c>
      <c r="G14" s="44"/>
    </row>
    <row r="15" spans="1:7">
      <c r="A15" s="29"/>
      <c r="B15" s="44"/>
      <c r="C15" s="44"/>
      <c r="D15" s="43" t="s">
        <v>60</v>
      </c>
      <c r="E15" s="44">
        <v>1087959</v>
      </c>
      <c r="F15" s="44">
        <f>E15*$B$30/100</f>
        <v>8594.8760999999995</v>
      </c>
      <c r="G15" s="44"/>
    </row>
    <row r="16" spans="1:7">
      <c r="A16" s="43" t="s">
        <v>61</v>
      </c>
      <c r="B16" s="44">
        <v>500</v>
      </c>
      <c r="C16" s="44">
        <f>SUM(E17:E21)</f>
        <v>53705987</v>
      </c>
      <c r="D16" s="29"/>
      <c r="E16" s="44"/>
      <c r="F16" s="44"/>
      <c r="G16" s="44">
        <f>SUM(F17:F21)</f>
        <v>355647.89600000001</v>
      </c>
    </row>
    <row r="17" spans="1:7">
      <c r="A17" s="29"/>
      <c r="B17" s="44"/>
      <c r="C17" s="44"/>
      <c r="D17" s="43" t="s">
        <v>62</v>
      </c>
      <c r="E17" s="44">
        <v>7500000</v>
      </c>
      <c r="F17" s="44">
        <f>E17*$B$27/100</f>
        <v>23250</v>
      </c>
      <c r="G17" s="44"/>
    </row>
    <row r="18" spans="1:7">
      <c r="A18" s="29"/>
      <c r="B18" s="44"/>
      <c r="C18" s="44"/>
      <c r="D18" s="43" t="s">
        <v>58</v>
      </c>
      <c r="E18" s="44">
        <v>6500000</v>
      </c>
      <c r="F18" s="44">
        <f>E18*$B$28/100</f>
        <v>29250</v>
      </c>
      <c r="G18" s="44"/>
    </row>
    <row r="19" spans="1:7">
      <c r="A19" s="29"/>
      <c r="B19" s="44"/>
      <c r="C19" s="44"/>
      <c r="D19" s="43" t="s">
        <v>59</v>
      </c>
      <c r="E19" s="44">
        <v>13500000</v>
      </c>
      <c r="F19" s="44">
        <f>E19*$B$29/100</f>
        <v>94500</v>
      </c>
      <c r="G19" s="44"/>
    </row>
    <row r="20" spans="1:7">
      <c r="A20" s="29"/>
      <c r="B20" s="44"/>
      <c r="C20" s="44"/>
      <c r="D20" s="43" t="s">
        <v>60</v>
      </c>
      <c r="E20" s="44">
        <v>10000000</v>
      </c>
      <c r="F20" s="44">
        <f>E20*$B$30/100</f>
        <v>79000</v>
      </c>
      <c r="G20" s="44"/>
    </row>
    <row r="21" spans="1:7">
      <c r="A21" s="29"/>
      <c r="B21" s="44"/>
      <c r="C21" s="44"/>
      <c r="D21" s="43" t="s">
        <v>61</v>
      </c>
      <c r="E21" s="44">
        <v>16205987</v>
      </c>
      <c r="F21" s="44">
        <f>E21*$B$31/100</f>
        <v>129647.89600000001</v>
      </c>
      <c r="G21" s="44"/>
    </row>
    <row r="22" spans="1:7" ht="15.75">
      <c r="A22" s="29" t="s">
        <v>57</v>
      </c>
      <c r="B22" s="44">
        <f>SUM(B2:B21)</f>
        <v>15455</v>
      </c>
      <c r="C22" s="44">
        <f>SUM(C2:C21)</f>
        <v>382040345</v>
      </c>
      <c r="D22" s="29"/>
      <c r="E22" s="44">
        <f>SUM(E2:E21)</f>
        <v>382040345</v>
      </c>
      <c r="F22" s="29"/>
      <c r="G22" s="45">
        <f>SUM(G2:G21)</f>
        <v>1573464.4441</v>
      </c>
    </row>
    <row r="23" spans="1:7">
      <c r="F23" s="28" t="s">
        <v>71</v>
      </c>
      <c r="G23" s="46">
        <v>1200000</v>
      </c>
    </row>
    <row r="24" spans="1:7" ht="15.75">
      <c r="G24" s="45">
        <f>G22-G23</f>
        <v>373464.44409999996</v>
      </c>
    </row>
    <row r="26" spans="1:7">
      <c r="A26" s="28" t="s">
        <v>70</v>
      </c>
      <c r="B26" s="28" t="s">
        <v>69</v>
      </c>
    </row>
    <row r="27" spans="1:7">
      <c r="A27" s="47" t="s">
        <v>62</v>
      </c>
      <c r="B27" s="29">
        <v>0.31</v>
      </c>
    </row>
    <row r="28" spans="1:7">
      <c r="A28" s="47" t="s">
        <v>58</v>
      </c>
      <c r="B28" s="29">
        <v>0.45</v>
      </c>
    </row>
    <row r="29" spans="1:7">
      <c r="A29" s="47" t="s">
        <v>59</v>
      </c>
      <c r="B29" s="29">
        <v>0.7</v>
      </c>
    </row>
    <row r="30" spans="1:7">
      <c r="A30" s="47" t="s">
        <v>60</v>
      </c>
      <c r="B30" s="29">
        <v>0.79</v>
      </c>
    </row>
    <row r="31" spans="1:7">
      <c r="A31" s="47" t="s">
        <v>61</v>
      </c>
      <c r="B31" s="29">
        <v>0.8</v>
      </c>
    </row>
    <row r="33" spans="1:2">
      <c r="A33" s="48" t="s">
        <v>72</v>
      </c>
      <c r="B33">
        <v>0.25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glio2"/>
  <dimension ref="A2:H41"/>
  <sheetViews>
    <sheetView showGridLines="0" topLeftCell="A10" zoomScale="98" zoomScaleNormal="98" workbookViewId="0">
      <selection activeCell="C20" sqref="C20"/>
    </sheetView>
  </sheetViews>
  <sheetFormatPr defaultRowHeight="14.25"/>
  <cols>
    <col min="1" max="1" width="32.28515625" style="1" customWidth="1"/>
    <col min="2" max="2" width="28.5703125" style="1" customWidth="1"/>
    <col min="3" max="3" width="38.7109375" style="1" customWidth="1"/>
    <col min="4" max="4" width="13.28515625" style="1" customWidth="1"/>
    <col min="5" max="5" width="18" style="1" customWidth="1"/>
    <col min="6" max="6" width="23.28515625" style="1" customWidth="1"/>
    <col min="7" max="7" width="9.140625" style="1"/>
    <col min="8" max="8" width="23.28515625" style="1" customWidth="1"/>
    <col min="9" max="16384" width="9.140625" style="1"/>
  </cols>
  <sheetData>
    <row r="2" spans="1:8" ht="15">
      <c r="A2" s="61" t="s">
        <v>0</v>
      </c>
      <c r="B2" s="62"/>
      <c r="C2" s="62"/>
      <c r="D2" s="20"/>
    </row>
    <row r="3" spans="1:8">
      <c r="A3" s="19"/>
      <c r="B3" s="18"/>
      <c r="C3" s="18"/>
      <c r="D3" s="18"/>
    </row>
    <row r="4" spans="1:8" ht="17.25" customHeight="1">
      <c r="A4" s="61" t="s">
        <v>26</v>
      </c>
      <c r="B4" s="62"/>
      <c r="C4" s="62"/>
      <c r="D4" s="20"/>
    </row>
    <row r="5" spans="1:8">
      <c r="A5" s="63" t="s">
        <v>21</v>
      </c>
      <c r="B5" s="64"/>
      <c r="C5" s="64"/>
      <c r="D5" s="16"/>
    </row>
    <row r="6" spans="1:8">
      <c r="A6" s="17"/>
      <c r="B6" s="16"/>
      <c r="C6" s="16"/>
      <c r="D6" s="16"/>
    </row>
    <row r="7" spans="1:8" ht="15">
      <c r="A7" s="61" t="s">
        <v>20</v>
      </c>
      <c r="B7" s="62"/>
      <c r="C7" s="62"/>
      <c r="D7" s="20"/>
      <c r="H7" s="1">
        <v>835</v>
      </c>
    </row>
    <row r="8" spans="1:8" ht="15" thickBot="1">
      <c r="A8" s="15"/>
      <c r="B8" s="15"/>
      <c r="C8" s="15"/>
      <c r="D8" s="23"/>
      <c r="H8" s="1">
        <f>H7*0.3</f>
        <v>250.5</v>
      </c>
    </row>
    <row r="9" spans="1:8" ht="39" customHeight="1" thickTop="1">
      <c r="A9" s="57" t="s">
        <v>19</v>
      </c>
      <c r="B9" s="59" t="s">
        <v>22</v>
      </c>
      <c r="C9" s="60"/>
      <c r="D9" s="24"/>
    </row>
    <row r="10" spans="1:8" ht="39" customHeight="1">
      <c r="A10" s="58"/>
      <c r="B10" s="14" t="s">
        <v>1</v>
      </c>
      <c r="C10" s="13" t="s">
        <v>2</v>
      </c>
      <c r="D10" s="25"/>
      <c r="E10" s="1" t="s">
        <v>27</v>
      </c>
    </row>
    <row r="11" spans="1:8" ht="20.45" customHeight="1">
      <c r="A11" s="12"/>
      <c r="B11" s="11"/>
      <c r="C11" s="10"/>
      <c r="D11" s="26"/>
    </row>
    <row r="12" spans="1:8" ht="20.45" customHeight="1">
      <c r="A12" s="9" t="s">
        <v>3</v>
      </c>
      <c r="B12" s="8">
        <v>183</v>
      </c>
      <c r="C12" s="7">
        <v>93206</v>
      </c>
      <c r="D12" s="8"/>
      <c r="E12" s="1">
        <v>3.0000000000000001E-3</v>
      </c>
      <c r="F12" s="21">
        <f>C12*E12</f>
        <v>279.61799999999999</v>
      </c>
      <c r="G12" s="1">
        <v>0</v>
      </c>
      <c r="H12" s="21">
        <f>C12*G12</f>
        <v>0</v>
      </c>
    </row>
    <row r="13" spans="1:8" ht="20.45" customHeight="1">
      <c r="A13" s="9" t="s">
        <v>4</v>
      </c>
      <c r="B13" s="8">
        <v>188</v>
      </c>
      <c r="C13" s="7">
        <v>243448</v>
      </c>
      <c r="D13" s="8"/>
      <c r="E13" s="1">
        <v>3.0000000000000001E-3</v>
      </c>
      <c r="F13" s="21">
        <f t="shared" ref="F13:F31" si="0">C13*E13</f>
        <v>730.34400000000005</v>
      </c>
      <c r="G13" s="1">
        <v>0</v>
      </c>
      <c r="H13" s="21">
        <f t="shared" ref="H13:H29" si="1">C13*G13</f>
        <v>0</v>
      </c>
    </row>
    <row r="14" spans="1:8" ht="20.45" customHeight="1">
      <c r="A14" s="9" t="s">
        <v>5</v>
      </c>
      <c r="B14" s="8">
        <v>147</v>
      </c>
      <c r="C14" s="7">
        <v>338047</v>
      </c>
      <c r="D14" s="8"/>
      <c r="E14" s="1">
        <v>3.0000000000000001E-3</v>
      </c>
      <c r="F14" s="21">
        <f t="shared" si="0"/>
        <v>1014.1410000000001</v>
      </c>
      <c r="G14" s="1">
        <v>0</v>
      </c>
      <c r="H14" s="21">
        <f t="shared" si="1"/>
        <v>0</v>
      </c>
    </row>
    <row r="15" spans="1:8" ht="20.45" customHeight="1">
      <c r="A15" s="9" t="s">
        <v>6</v>
      </c>
      <c r="B15" s="8">
        <v>124</v>
      </c>
      <c r="C15" s="7">
        <v>419994</v>
      </c>
      <c r="D15" s="8"/>
      <c r="E15" s="1">
        <v>3.0000000000000001E-3</v>
      </c>
      <c r="F15" s="21">
        <f t="shared" si="0"/>
        <v>1259.982</v>
      </c>
      <c r="G15" s="1">
        <v>0</v>
      </c>
      <c r="H15" s="21">
        <f t="shared" si="1"/>
        <v>0</v>
      </c>
    </row>
    <row r="16" spans="1:8" ht="20.45" customHeight="1">
      <c r="A16" s="9" t="s">
        <v>7</v>
      </c>
      <c r="B16" s="8">
        <v>134</v>
      </c>
      <c r="C16" s="7">
        <v>586596</v>
      </c>
      <c r="D16" s="8"/>
      <c r="E16" s="1">
        <v>3.0000000000000001E-3</v>
      </c>
      <c r="F16" s="21">
        <f t="shared" si="0"/>
        <v>1759.788</v>
      </c>
      <c r="G16" s="1">
        <v>0</v>
      </c>
      <c r="H16" s="21">
        <f t="shared" si="1"/>
        <v>0</v>
      </c>
    </row>
    <row r="17" spans="1:8" ht="20.45" customHeight="1">
      <c r="A17" s="9" t="s">
        <v>8</v>
      </c>
      <c r="B17" s="8">
        <v>104</v>
      </c>
      <c r="C17" s="7">
        <v>542195</v>
      </c>
      <c r="D17" s="8"/>
      <c r="E17" s="1">
        <v>3.0000000000000001E-3</v>
      </c>
      <c r="F17" s="21">
        <f t="shared" si="0"/>
        <v>1626.585</v>
      </c>
      <c r="G17" s="1">
        <v>0</v>
      </c>
      <c r="H17" s="21">
        <f t="shared" si="1"/>
        <v>0</v>
      </c>
    </row>
    <row r="18" spans="1:8" ht="20.45" customHeight="1">
      <c r="A18" s="9" t="s">
        <v>9</v>
      </c>
      <c r="B18" s="8">
        <v>231</v>
      </c>
      <c r="C18" s="7">
        <v>1507020</v>
      </c>
      <c r="D18" s="8"/>
      <c r="E18" s="1">
        <v>3.0000000000000001E-3</v>
      </c>
      <c r="F18" s="21">
        <f t="shared" si="0"/>
        <v>4521.0600000000004</v>
      </c>
      <c r="G18" s="1">
        <v>0</v>
      </c>
      <c r="H18" s="21">
        <f t="shared" si="1"/>
        <v>0</v>
      </c>
    </row>
    <row r="19" spans="1:8" ht="20.45" customHeight="1">
      <c r="A19" s="9" t="s">
        <v>10</v>
      </c>
      <c r="B19" s="8">
        <v>1071</v>
      </c>
      <c r="C19" s="7">
        <v>9304364</v>
      </c>
      <c r="D19" s="8"/>
      <c r="E19" s="1">
        <v>3.0000000000000001E-3</v>
      </c>
      <c r="F19" s="21">
        <f t="shared" si="0"/>
        <v>27913.092000000001</v>
      </c>
      <c r="G19" s="1">
        <v>0</v>
      </c>
      <c r="H19" s="21">
        <f t="shared" si="1"/>
        <v>0</v>
      </c>
    </row>
    <row r="20" spans="1:8" ht="20.45" customHeight="1">
      <c r="A20" s="9" t="s">
        <v>11</v>
      </c>
      <c r="B20" s="8">
        <v>3287</v>
      </c>
      <c r="C20" s="7">
        <v>40821168</v>
      </c>
      <c r="D20" s="8"/>
      <c r="E20" s="1">
        <v>3.0000000000000001E-3</v>
      </c>
      <c r="F20" s="21">
        <f t="shared" si="0"/>
        <v>122463.504</v>
      </c>
      <c r="G20" s="1">
        <v>2E-3</v>
      </c>
      <c r="H20" s="21">
        <f t="shared" si="1"/>
        <v>81642.335999999996</v>
      </c>
    </row>
    <row r="21" spans="1:8" ht="20.45" customHeight="1">
      <c r="A21" s="9" t="s">
        <v>12</v>
      </c>
      <c r="B21" s="8">
        <v>4073</v>
      </c>
      <c r="C21" s="7">
        <v>69807307</v>
      </c>
      <c r="D21" s="8"/>
      <c r="E21" s="1">
        <v>3.0000000000000001E-3</v>
      </c>
      <c r="F21" s="21">
        <f t="shared" si="0"/>
        <v>209421.921</v>
      </c>
      <c r="G21" s="1">
        <v>3.0000000000000001E-3</v>
      </c>
      <c r="H21" s="21">
        <f t="shared" si="1"/>
        <v>209421.921</v>
      </c>
    </row>
    <row r="22" spans="1:8" ht="20.45" customHeight="1">
      <c r="A22" s="9" t="s">
        <v>23</v>
      </c>
      <c r="B22" s="8">
        <v>3560</v>
      </c>
      <c r="C22" s="7">
        <v>78696449</v>
      </c>
      <c r="D22" s="8"/>
      <c r="E22" s="1">
        <v>3.0000000000000001E-3</v>
      </c>
      <c r="F22" s="21">
        <f t="shared" si="0"/>
        <v>236089.34700000001</v>
      </c>
      <c r="G22" s="1">
        <v>3.0000000000000001E-3</v>
      </c>
      <c r="H22" s="21">
        <f t="shared" si="1"/>
        <v>236089.34700000001</v>
      </c>
    </row>
    <row r="23" spans="1:8" ht="20.45" customHeight="1">
      <c r="A23" s="9" t="s">
        <v>24</v>
      </c>
      <c r="B23" s="8">
        <v>2277</v>
      </c>
      <c r="C23" s="7">
        <v>64253309</v>
      </c>
      <c r="D23" s="8"/>
      <c r="E23" s="1">
        <v>3.0000000000000001E-3</v>
      </c>
      <c r="F23" s="21">
        <f t="shared" si="0"/>
        <v>192759.927</v>
      </c>
      <c r="G23" s="1">
        <v>3.0000000000000001E-3</v>
      </c>
      <c r="H23" s="21">
        <f t="shared" si="1"/>
        <v>192759.927</v>
      </c>
    </row>
    <row r="24" spans="1:8" ht="20.45" customHeight="1">
      <c r="A24" s="9" t="s">
        <v>25</v>
      </c>
      <c r="B24" s="8">
        <v>780</v>
      </c>
      <c r="C24" s="7">
        <v>27115167</v>
      </c>
      <c r="D24" s="8"/>
      <c r="E24" s="1">
        <v>3.0000000000000001E-3</v>
      </c>
      <c r="F24" s="21">
        <f t="shared" si="0"/>
        <v>81345.501000000004</v>
      </c>
      <c r="G24" s="1">
        <v>4.4999999999999997E-3</v>
      </c>
      <c r="H24" s="21">
        <f t="shared" si="1"/>
        <v>122018.25149999998</v>
      </c>
    </row>
    <row r="25" spans="1:8" ht="20.45" customHeight="1">
      <c r="A25" s="9" t="s">
        <v>13</v>
      </c>
      <c r="B25" s="8">
        <v>579</v>
      </c>
      <c r="C25" s="7">
        <v>24560602</v>
      </c>
      <c r="D25" s="8"/>
      <c r="E25" s="1">
        <v>3.0000000000000001E-3</v>
      </c>
      <c r="F25" s="21">
        <f t="shared" si="0"/>
        <v>73681.805999999997</v>
      </c>
      <c r="G25" s="1">
        <v>4.4999999999999997E-3</v>
      </c>
      <c r="H25" s="21">
        <f t="shared" si="1"/>
        <v>110522.70899999999</v>
      </c>
    </row>
    <row r="26" spans="1:8" ht="20.45" customHeight="1">
      <c r="A26" s="9"/>
      <c r="B26" s="8"/>
      <c r="C26" s="7"/>
      <c r="D26" s="8">
        <f>$C$27/2</f>
        <v>8191743.5</v>
      </c>
      <c r="E26" s="1">
        <v>3.0000000000000001E-3</v>
      </c>
      <c r="F26" s="21">
        <f>D26*E26</f>
        <v>24575.230500000001</v>
      </c>
      <c r="G26" s="1">
        <v>4.4999999999999997E-3</v>
      </c>
      <c r="H26" s="21">
        <f>D26*G26</f>
        <v>36862.84575</v>
      </c>
    </row>
    <row r="27" spans="1:8" ht="20.45" customHeight="1">
      <c r="A27" s="9" t="s">
        <v>14</v>
      </c>
      <c r="B27" s="8">
        <v>320</v>
      </c>
      <c r="C27" s="7">
        <v>16383487</v>
      </c>
      <c r="D27" s="8">
        <f>$C$27/2</f>
        <v>8191743.5</v>
      </c>
      <c r="E27" s="1">
        <v>8.0000000000000002E-3</v>
      </c>
      <c r="F27" s="21">
        <f>D27*E27</f>
        <v>65533.948000000004</v>
      </c>
      <c r="G27" s="1">
        <v>7.4999999999999997E-3</v>
      </c>
      <c r="H27" s="21">
        <f>D27*G27</f>
        <v>61438.076249999998</v>
      </c>
    </row>
    <row r="28" spans="1:8" ht="20.45" customHeight="1">
      <c r="A28" s="9" t="s">
        <v>15</v>
      </c>
      <c r="B28" s="8">
        <v>182</v>
      </c>
      <c r="C28" s="7">
        <v>11143668</v>
      </c>
      <c r="D28" s="8"/>
      <c r="E28" s="1">
        <v>8.0000000000000002E-3</v>
      </c>
      <c r="F28" s="21">
        <f t="shared" si="0"/>
        <v>89149.343999999997</v>
      </c>
      <c r="G28" s="1">
        <v>7.4999999999999997E-3</v>
      </c>
      <c r="H28" s="21">
        <f t="shared" si="1"/>
        <v>83577.509999999995</v>
      </c>
    </row>
    <row r="29" spans="1:8" ht="20.45" customHeight="1">
      <c r="A29" s="9" t="s">
        <v>16</v>
      </c>
      <c r="B29" s="8">
        <v>312</v>
      </c>
      <c r="C29" s="7">
        <v>24185011</v>
      </c>
      <c r="D29" s="8"/>
      <c r="E29" s="1">
        <v>8.0000000000000002E-3</v>
      </c>
      <c r="F29" s="21">
        <f t="shared" si="0"/>
        <v>193480.08800000002</v>
      </c>
      <c r="G29" s="1">
        <v>8.0000000000000002E-3</v>
      </c>
      <c r="H29" s="21">
        <f t="shared" si="1"/>
        <v>193480.08800000002</v>
      </c>
    </row>
    <row r="30" spans="1:8" ht="20.45" customHeight="1">
      <c r="A30" s="9"/>
      <c r="B30" s="8"/>
      <c r="C30" s="7"/>
      <c r="D30" s="8">
        <f>C31/6</f>
        <v>5229028</v>
      </c>
      <c r="F30" s="21"/>
      <c r="G30" s="1">
        <v>8.0000000000000002E-3</v>
      </c>
      <c r="H30" s="21">
        <f>D30*G30</f>
        <v>41832.224000000002</v>
      </c>
    </row>
    <row r="31" spans="1:8" ht="20.45" customHeight="1">
      <c r="A31" s="9" t="s">
        <v>17</v>
      </c>
      <c r="B31" s="8">
        <v>207</v>
      </c>
      <c r="C31" s="7">
        <v>31374168</v>
      </c>
      <c r="D31" s="8">
        <f>C31-D30</f>
        <v>26145140</v>
      </c>
      <c r="E31" s="1">
        <v>8.0000000000000002E-3</v>
      </c>
      <c r="F31" s="21">
        <f t="shared" si="0"/>
        <v>250993.34400000001</v>
      </c>
      <c r="G31" s="1">
        <v>8.0000000000000002E-3</v>
      </c>
      <c r="H31" s="21">
        <f>D31*G31</f>
        <v>209161.12</v>
      </c>
    </row>
    <row r="32" spans="1:8">
      <c r="A32" s="9"/>
      <c r="B32" s="8"/>
      <c r="C32" s="7"/>
      <c r="D32" s="8"/>
    </row>
    <row r="33" spans="1:8" s="3" customFormat="1" ht="15.75" thickBot="1">
      <c r="A33" s="6" t="s">
        <v>18</v>
      </c>
      <c r="B33" s="5">
        <v>17759</v>
      </c>
      <c r="C33" s="4">
        <v>401375206</v>
      </c>
      <c r="D33" s="27"/>
      <c r="F33" s="22">
        <f>SUM(F12:F31)</f>
        <v>1578598.5704999999</v>
      </c>
      <c r="H33" s="22">
        <f>SUM(H12:H31)</f>
        <v>1578806.3555000001</v>
      </c>
    </row>
    <row r="34" spans="1:8" ht="15" thickTop="1"/>
    <row r="35" spans="1:8" s="2" customFormat="1"/>
    <row r="36" spans="1:8" s="2" customFormat="1"/>
    <row r="37" spans="1:8" s="2" customFormat="1"/>
    <row r="38" spans="1:8" s="2" customFormat="1"/>
    <row r="39" spans="1:8" s="2" customFormat="1"/>
    <row r="40" spans="1:8" s="2" customFormat="1"/>
    <row r="41" spans="1:8" s="2" customFormat="1"/>
  </sheetData>
  <mergeCells count="6">
    <mergeCell ref="A9:A10"/>
    <mergeCell ref="B9:C9"/>
    <mergeCell ref="A2:C2"/>
    <mergeCell ref="A4:C4"/>
    <mergeCell ref="A5:C5"/>
    <mergeCell ref="A7:C7"/>
  </mergeCells>
  <printOptions horizontalCentered="1" verticalCentered="1"/>
  <pageMargins left="0.27559055118110198" right="0.78740157480314998" top="0.98425196850393704" bottom="0.39370078740157499" header="0.511811023622047" footer="0.511811023622047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IMU</vt:lpstr>
      <vt:lpstr>Addizionale IRPEF</vt:lpstr>
      <vt:lpstr>L746-2010</vt:lpstr>
      <vt:lpstr>'L746-2010'!_IDX5943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SAS Output</dc:title>
  <dc:creator>Claudio</dc:creator>
  <cp:lastModifiedBy>Claudio</cp:lastModifiedBy>
  <cp:lastPrinted>2012-05-30T16:03:46Z</cp:lastPrinted>
  <dcterms:created xsi:type="dcterms:W3CDTF">2007-02-03T09:12:00Z</dcterms:created>
  <dcterms:modified xsi:type="dcterms:W3CDTF">2012-05-31T14:54:01Z</dcterms:modified>
</cp:coreProperties>
</file>